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SU Office Comp\PSU-AVP Research Support\1-Office of Research and Sponsored Programs\5-Templates\"/>
    </mc:Choice>
  </mc:AlternateContent>
  <xr:revisionPtr revIDLastSave="0" documentId="13_ncr:1_{D222D586-A2D8-442F-9D79-98D8C4E21DB9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Sheet1" sheetId="1" r:id="rId1"/>
  </sheets>
  <definedNames>
    <definedName name="_xlnm.Print_Area" localSheetId="0">Sheet1!$A$1:$I$70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H27" i="1"/>
  <c r="G27" i="1"/>
  <c r="F27" i="1"/>
  <c r="H26" i="1"/>
  <c r="G26" i="1"/>
  <c r="F26" i="1"/>
  <c r="H25" i="1"/>
  <c r="G25" i="1"/>
  <c r="F25" i="1"/>
  <c r="H24" i="1"/>
  <c r="G24" i="1"/>
  <c r="F24" i="1"/>
  <c r="F5" i="1"/>
  <c r="F19" i="1" s="1"/>
  <c r="G64" i="1"/>
  <c r="H64" i="1"/>
  <c r="F64" i="1"/>
  <c r="I62" i="1"/>
  <c r="I61" i="1"/>
  <c r="I60" i="1"/>
  <c r="I64" i="1" s="1"/>
  <c r="G50" i="1"/>
  <c r="H50" i="1"/>
  <c r="F50" i="1"/>
  <c r="I49" i="1"/>
  <c r="I48" i="1"/>
  <c r="F33" i="1"/>
  <c r="G33" i="1"/>
  <c r="H33" i="1"/>
  <c r="F34" i="1"/>
  <c r="G34" i="1"/>
  <c r="H34" i="1"/>
  <c r="F35" i="1"/>
  <c r="G35" i="1"/>
  <c r="H35" i="1"/>
  <c r="F37" i="1"/>
  <c r="G37" i="1"/>
  <c r="H37" i="1"/>
  <c r="F38" i="1"/>
  <c r="G38" i="1"/>
  <c r="H38" i="1"/>
  <c r="I38" i="1" s="1"/>
  <c r="F39" i="1"/>
  <c r="G39" i="1"/>
  <c r="H39" i="1"/>
  <c r="F40" i="1"/>
  <c r="G40" i="1"/>
  <c r="H40" i="1"/>
  <c r="H32" i="1"/>
  <c r="G32" i="1"/>
  <c r="F32" i="1"/>
  <c r="O8" i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7" i="1"/>
  <c r="F21" i="1" s="1"/>
  <c r="F6" i="1"/>
  <c r="F20" i="1" s="1"/>
  <c r="F8" i="1"/>
  <c r="G8" i="1" s="1"/>
  <c r="H8" i="1" s="1"/>
  <c r="H22" i="1" s="1"/>
  <c r="P16" i="1"/>
  <c r="P15" i="1"/>
  <c r="N11" i="1"/>
  <c r="M11" i="1"/>
  <c r="O11" i="1" s="1"/>
  <c r="F55" i="1"/>
  <c r="G5" i="1" l="1"/>
  <c r="G19" i="1" s="1"/>
  <c r="G22" i="1"/>
  <c r="F22" i="1"/>
  <c r="I34" i="1"/>
  <c r="I50" i="1"/>
  <c r="I39" i="1"/>
  <c r="I33" i="1"/>
  <c r="I40" i="1"/>
  <c r="I37" i="1"/>
  <c r="I35" i="1"/>
  <c r="I32" i="1"/>
  <c r="G42" i="1"/>
  <c r="H42" i="1"/>
  <c r="I42" i="1"/>
  <c r="F42" i="1"/>
  <c r="G6" i="1"/>
  <c r="G20" i="1" s="1"/>
  <c r="I10" i="1"/>
  <c r="I13" i="1"/>
  <c r="G7" i="1"/>
  <c r="G21" i="1" s="1"/>
  <c r="F15" i="1"/>
  <c r="I11" i="1"/>
  <c r="H54" i="1"/>
  <c r="G54" i="1"/>
  <c r="H53" i="1"/>
  <c r="G53" i="1"/>
  <c r="F53" i="1"/>
  <c r="I12" i="1"/>
  <c r="F56" i="1"/>
  <c r="I56" i="1" s="1"/>
  <c r="F54" i="1"/>
  <c r="H5" i="1" l="1"/>
  <c r="H19" i="1" s="1"/>
  <c r="I5" i="1"/>
  <c r="I53" i="1"/>
  <c r="F28" i="1"/>
  <c r="F43" i="1" s="1"/>
  <c r="F45" i="1" s="1"/>
  <c r="F68" i="1" s="1"/>
  <c r="F58" i="1"/>
  <c r="H6" i="1"/>
  <c r="H20" i="1" s="1"/>
  <c r="I26" i="1"/>
  <c r="I25" i="1"/>
  <c r="I27" i="1"/>
  <c r="I24" i="1"/>
  <c r="H7" i="1"/>
  <c r="H21" i="1" s="1"/>
  <c r="G28" i="1"/>
  <c r="G43" i="1" s="1"/>
  <c r="I22" i="1"/>
  <c r="G15" i="1"/>
  <c r="I54" i="1"/>
  <c r="G55" i="1"/>
  <c r="G58" i="1" s="1"/>
  <c r="H15" i="1" l="1"/>
  <c r="F66" i="1"/>
  <c r="I8" i="1"/>
  <c r="G45" i="1"/>
  <c r="H28" i="1"/>
  <c r="H43" i="1" s="1"/>
  <c r="H55" i="1"/>
  <c r="H58" i="1" s="1"/>
  <c r="H45" i="1" l="1"/>
  <c r="H66" i="1"/>
  <c r="G68" i="1"/>
  <c r="G66" i="1"/>
  <c r="G70" i="1" s="1"/>
  <c r="F70" i="1"/>
  <c r="I19" i="1"/>
  <c r="I21" i="1"/>
  <c r="I7" i="1"/>
  <c r="I15" i="1" s="1"/>
  <c r="I20" i="1"/>
  <c r="I6" i="1"/>
  <c r="I55" i="1"/>
  <c r="I58" i="1" s="1"/>
  <c r="I66" i="1" l="1"/>
  <c r="I28" i="1"/>
  <c r="I43" i="1" s="1"/>
  <c r="I45" i="1" s="1"/>
  <c r="H68" i="1" l="1"/>
  <c r="H70" i="1" s="1"/>
  <c r="I70" i="1" s="1"/>
  <c r="I68" i="1" l="1"/>
</calcChain>
</file>

<file path=xl/sharedStrings.xml><?xml version="1.0" encoding="utf-8"?>
<sst xmlns="http://schemas.openxmlformats.org/spreadsheetml/2006/main" count="87" uniqueCount="64">
  <si>
    <t>A. Salaries and Wages Total</t>
  </si>
  <si>
    <t>Total Salaries:</t>
  </si>
  <si>
    <t>Total Fringes:</t>
  </si>
  <si>
    <t>Total Other Direct Costs:</t>
  </si>
  <si>
    <t xml:space="preserve">Total Fund </t>
  </si>
  <si>
    <t>Domestic</t>
  </si>
  <si>
    <t>Total Travel:</t>
  </si>
  <si>
    <t>Funds (Yr 1)</t>
  </si>
  <si>
    <t>Funds (Yr 2)</t>
  </si>
  <si>
    <t>Senior Personnel</t>
  </si>
  <si>
    <t>Stipends</t>
  </si>
  <si>
    <t xml:space="preserve">Travel </t>
  </si>
  <si>
    <t>Communication</t>
  </si>
  <si>
    <t>Funds (Yr 3)</t>
  </si>
  <si>
    <t xml:space="preserve">International </t>
  </si>
  <si>
    <t xml:space="preserve">Subsistence </t>
  </si>
  <si>
    <t>Total Participation Cost:</t>
  </si>
  <si>
    <t>Rate/month</t>
  </si>
  <si>
    <t xml:space="preserve">C. Health  </t>
  </si>
  <si>
    <t>#</t>
  </si>
  <si>
    <t>PI</t>
  </si>
  <si>
    <t>co-PI</t>
  </si>
  <si>
    <t>Other Personnel</t>
  </si>
  <si>
    <t>Post-doc</t>
  </si>
  <si>
    <t>Graduate Students</t>
  </si>
  <si>
    <t>Undergraduate Students</t>
  </si>
  <si>
    <t>Secretarial/Clerical</t>
  </si>
  <si>
    <t>Month support</t>
  </si>
  <si>
    <t>Fringe</t>
  </si>
  <si>
    <t>Staff</t>
  </si>
  <si>
    <t>FY 2025</t>
  </si>
  <si>
    <t>FY 2026</t>
  </si>
  <si>
    <t>Students</t>
  </si>
  <si>
    <t>Health Insurance Rates</t>
  </si>
  <si>
    <t>Student (F/S)</t>
  </si>
  <si>
    <t>Student (Su)</t>
  </si>
  <si>
    <t>Student (Y)</t>
  </si>
  <si>
    <t>Rate</t>
  </si>
  <si>
    <t>Total</t>
  </si>
  <si>
    <t>hr/week</t>
  </si>
  <si>
    <t>Montly</t>
  </si>
  <si>
    <t>Student</t>
  </si>
  <si>
    <t>Graduate</t>
  </si>
  <si>
    <t>Undergraduate</t>
  </si>
  <si>
    <t>Weeks</t>
  </si>
  <si>
    <t xml:space="preserve">Personnel Inflation Rate: </t>
  </si>
  <si>
    <t>Instruments</t>
  </si>
  <si>
    <t>Monthly Rate</t>
  </si>
  <si>
    <t>Total Health:</t>
  </si>
  <si>
    <t>Total Fringe+Health</t>
  </si>
  <si>
    <t>Other</t>
  </si>
  <si>
    <r>
      <t xml:space="preserve">PI </t>
    </r>
    <r>
      <rPr>
        <sz val="11"/>
        <color rgb="FFFF0000"/>
        <rFont val="Calibri"/>
        <family val="2"/>
        <scheme val="minor"/>
      </rPr>
      <t>(Name)</t>
    </r>
  </si>
  <si>
    <r>
      <t xml:space="preserve">co-PI </t>
    </r>
    <r>
      <rPr>
        <sz val="11"/>
        <color rgb="FFFF0000"/>
        <rFont val="Calibri"/>
        <family val="2"/>
        <scheme val="minor"/>
      </rPr>
      <t>(Name)</t>
    </r>
  </si>
  <si>
    <t>Proposed Budget Summary</t>
  </si>
  <si>
    <t xml:space="preserve">Please fill out the Red Part only. The values will be auto-calculated. </t>
  </si>
  <si>
    <t xml:space="preserve">B. Fringe Benefits </t>
  </si>
  <si>
    <t>D. Travel</t>
  </si>
  <si>
    <t>E.Participation Support Cost</t>
  </si>
  <si>
    <t>F. Other Direct Costs</t>
  </si>
  <si>
    <t>H. Indirect Costs (47% of Salaries and Fringes)</t>
  </si>
  <si>
    <t>I. Total Amount Requested</t>
  </si>
  <si>
    <t xml:space="preserve">Total Salaries and Fringes </t>
  </si>
  <si>
    <t>Chemicals/Supplies</t>
  </si>
  <si>
    <t>G. Total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</si>
</sst>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2"/>
    <xf numFmtId="8" fontId="6" fillId="0" borderId="0" xfId="2" applyNumberFormat="1"/>
    <xf numFmtId="0" fontId="6" fillId="0" borderId="1" xfId="2" applyBorder="1" applyAlignment="1">
      <alignment horizontal="center"/>
    </xf>
    <xf numFmtId="0" fontId="7" fillId="0" borderId="0" xfId="2" applyFont="1"/>
    <xf numFmtId="0" fontId="9" fillId="0" borderId="0" xfId="2" applyFont="1"/>
    <xf numFmtId="8" fontId="9" fillId="0" borderId="0" xfId="2" applyNumberFormat="1" applyFont="1"/>
    <xf numFmtId="0" fontId="2" fillId="4" borderId="0" xfId="0" applyFont="1" applyFill="1"/>
    <xf numFmtId="0" fontId="0" fillId="0" borderId="0" xfId="0" applyAlignment="1">
      <alignment horizontal="right"/>
    </xf>
    <xf numFmtId="0" fontId="2" fillId="4" borderId="0" xfId="0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4" borderId="0" xfId="0" applyNumberForma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0" fontId="0" fillId="0" borderId="0" xfId="0" applyAlignment="1">
      <alignment horizontal="right" wrapText="1"/>
    </xf>
    <xf numFmtId="0" fontId="0" fillId="4" borderId="0" xfId="0" applyFill="1" applyAlignment="1">
      <alignment horizontal="right"/>
    </xf>
    <xf numFmtId="0" fontId="0" fillId="2" borderId="0" xfId="0" applyFill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3" borderId="0" xfId="0" applyFont="1" applyFill="1" applyAlignment="1">
      <alignment horizontal="right"/>
    </xf>
    <xf numFmtId="0" fontId="10" fillId="0" borderId="0" xfId="2" applyFont="1"/>
    <xf numFmtId="8" fontId="10" fillId="0" borderId="0" xfId="2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4" borderId="0" xfId="0" applyFont="1" applyFill="1"/>
    <xf numFmtId="0" fontId="11" fillId="0" borderId="0" xfId="0" applyFont="1"/>
    <xf numFmtId="0" fontId="12" fillId="2" borderId="0" xfId="0" applyFont="1" applyFill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2" fillId="2" borderId="0" xfId="0" applyFont="1" applyFill="1"/>
    <xf numFmtId="0" fontId="11" fillId="4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2" fillId="3" borderId="0" xfId="0" applyFont="1" applyFill="1"/>
    <xf numFmtId="0" fontId="11" fillId="0" borderId="0" xfId="0" applyFont="1" applyAlignment="1">
      <alignment horizontal="right"/>
    </xf>
    <xf numFmtId="164" fontId="4" fillId="5" borderId="0" xfId="0" applyNumberFormat="1" applyFont="1" applyFill="1" applyAlignment="1">
      <alignment horizontal="right"/>
    </xf>
    <xf numFmtId="0" fontId="5" fillId="5" borderId="0" xfId="0" applyFont="1" applyFill="1"/>
    <xf numFmtId="164" fontId="5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164" fontId="4" fillId="6" borderId="0" xfId="0" applyNumberFormat="1" applyFont="1" applyFill="1" applyAlignment="1">
      <alignment horizontal="right"/>
    </xf>
    <xf numFmtId="164" fontId="5" fillId="7" borderId="0" xfId="0" applyNumberFormat="1" applyFont="1" applyFill="1" applyAlignment="1">
      <alignment horizontal="right"/>
    </xf>
    <xf numFmtId="0" fontId="4" fillId="7" borderId="0" xfId="0" applyFont="1" applyFill="1" applyAlignment="1">
      <alignment horizontal="right"/>
    </xf>
    <xf numFmtId="164" fontId="4" fillId="7" borderId="0" xfId="0" applyNumberFormat="1" applyFont="1" applyFill="1" applyAlignment="1">
      <alignment horizontal="right"/>
    </xf>
    <xf numFmtId="164" fontId="5" fillId="8" borderId="0" xfId="0" applyNumberFormat="1" applyFont="1" applyFill="1" applyAlignment="1">
      <alignment horizontal="right"/>
    </xf>
    <xf numFmtId="0" fontId="5" fillId="8" borderId="0" xfId="0" applyFont="1" applyFill="1"/>
    <xf numFmtId="164" fontId="4" fillId="8" borderId="0" xfId="0" applyNumberFormat="1" applyFont="1" applyFill="1"/>
    <xf numFmtId="0" fontId="5" fillId="8" borderId="0" xfId="0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8" borderId="0" xfId="0" applyNumberFormat="1" applyFont="1" applyFill="1"/>
    <xf numFmtId="8" fontId="11" fillId="0" borderId="0" xfId="0" applyNumberFormat="1" applyFont="1"/>
    <xf numFmtId="0" fontId="11" fillId="2" borderId="0" xfId="0" applyFont="1" applyFill="1" applyAlignment="1">
      <alignment wrapText="1"/>
    </xf>
    <xf numFmtId="0" fontId="0" fillId="2" borderId="0" xfId="0" applyFill="1" applyAlignment="1">
      <alignment horizontal="right" wrapText="1"/>
    </xf>
    <xf numFmtId="166" fontId="11" fillId="2" borderId="0" xfId="0" applyNumberFormat="1" applyFont="1" applyFill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0" fontId="5" fillId="0" borderId="0" xfId="0" applyFont="1"/>
    <xf numFmtId="0" fontId="13" fillId="9" borderId="0" xfId="0" applyFont="1" applyFill="1"/>
    <xf numFmtId="0" fontId="3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9" fontId="12" fillId="5" borderId="0" xfId="0" applyNumberFormat="1" applyFont="1" applyFill="1"/>
    <xf numFmtId="9" fontId="4" fillId="0" borderId="0" xfId="0" applyNumberFormat="1" applyFont="1"/>
    <xf numFmtId="166" fontId="11" fillId="6" borderId="0" xfId="0" applyNumberFormat="1" applyFont="1" applyFill="1"/>
    <xf numFmtId="8" fontId="11" fillId="7" borderId="0" xfId="0" applyNumberFormat="1" applyFont="1" applyFill="1"/>
    <xf numFmtId="2" fontId="11" fillId="8" borderId="0" xfId="0" applyNumberFormat="1" applyFont="1" applyFill="1"/>
    <xf numFmtId="2" fontId="11" fillId="8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11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8" fillId="0" borderId="0" xfId="2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13AF6FF3-65BA-4268-9935-05A12E670683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1"/>
  <sheetViews>
    <sheetView tabSelected="1" zoomScale="110" zoomScaleNormal="110" workbookViewId="0">
      <selection activeCell="T12" sqref="T12"/>
    </sheetView>
  </sheetViews>
  <sheetFormatPr defaultRowHeight="15" x14ac:dyDescent="0.25"/>
  <cols>
    <col min="1" max="1" width="24.85546875" customWidth="1"/>
    <col min="2" max="2" width="4.42578125" style="40" customWidth="1"/>
    <col min="3" max="3" width="7.7109375" style="40" customWidth="1"/>
    <col min="4" max="4" width="15.42578125" customWidth="1"/>
    <col min="5" max="5" width="12.85546875" customWidth="1"/>
    <col min="6" max="6" width="15.28515625" customWidth="1"/>
    <col min="7" max="7" width="15.140625" customWidth="1"/>
    <col min="8" max="8" width="13.7109375" customWidth="1"/>
    <col min="9" max="9" width="15.7109375" customWidth="1"/>
    <col min="11" max="11" width="22.5703125" customWidth="1"/>
    <col min="12" max="12" width="10.140625" customWidth="1"/>
    <col min="13" max="13" width="11.5703125" customWidth="1"/>
    <col min="14" max="14" width="11.7109375" customWidth="1"/>
    <col min="15" max="15" width="10.7109375" customWidth="1"/>
    <col min="16" max="16" width="10" customWidth="1"/>
    <col min="24" max="24" width="16.140625" customWidth="1"/>
    <col min="26" max="26" width="14.140625" customWidth="1"/>
  </cols>
  <sheetData>
    <row r="1" spans="1:27" x14ac:dyDescent="0.25">
      <c r="A1" s="2" t="s">
        <v>53</v>
      </c>
      <c r="B1" s="37"/>
      <c r="C1" s="37"/>
      <c r="D1" s="5"/>
      <c r="E1" s="5"/>
      <c r="F1" s="1"/>
      <c r="G1" s="1"/>
      <c r="H1" s="1"/>
      <c r="I1" s="1"/>
      <c r="K1" s="12"/>
      <c r="L1" s="12"/>
      <c r="M1" s="11"/>
      <c r="N1" s="11"/>
      <c r="O1" s="11"/>
    </row>
    <row r="2" spans="1:27" x14ac:dyDescent="0.25">
      <c r="A2" s="73" t="s">
        <v>54</v>
      </c>
      <c r="B2" s="74"/>
      <c r="C2" s="74"/>
      <c r="D2" s="74"/>
      <c r="E2" s="74"/>
      <c r="F2" s="75"/>
      <c r="G2" s="75"/>
      <c r="H2" s="75"/>
      <c r="I2" s="75"/>
      <c r="K2" s="12"/>
      <c r="L2" s="12"/>
      <c r="M2" s="11"/>
      <c r="N2" s="11"/>
      <c r="O2" s="11"/>
    </row>
    <row r="3" spans="1:27" ht="15.75" x14ac:dyDescent="0.25">
      <c r="A3" s="20" t="s">
        <v>0</v>
      </c>
      <c r="B3" s="39"/>
      <c r="C3" s="39"/>
      <c r="D3" s="22" t="s">
        <v>27</v>
      </c>
      <c r="E3" s="22" t="s">
        <v>17</v>
      </c>
      <c r="F3" s="22" t="s">
        <v>7</v>
      </c>
      <c r="G3" s="22" t="s">
        <v>8</v>
      </c>
      <c r="H3" s="22" t="s">
        <v>13</v>
      </c>
      <c r="I3" s="22" t="s">
        <v>4</v>
      </c>
      <c r="K3" s="13"/>
      <c r="L3" s="13"/>
      <c r="M3" s="11"/>
      <c r="N3" s="11"/>
      <c r="O3" s="11"/>
      <c r="U3" s="14"/>
      <c r="V3" s="17"/>
      <c r="W3" s="14"/>
      <c r="X3" s="16"/>
      <c r="Y3" s="14"/>
      <c r="Z3" s="16"/>
      <c r="AA3" s="14"/>
    </row>
    <row r="4" spans="1:27" ht="15.75" x14ac:dyDescent="0.25">
      <c r="A4" s="3" t="s">
        <v>9</v>
      </c>
      <c r="B4" s="13"/>
      <c r="C4" s="13" t="s">
        <v>19</v>
      </c>
      <c r="D4" s="3"/>
      <c r="E4" s="3"/>
      <c r="F4" s="3"/>
      <c r="G4" s="3"/>
      <c r="H4" s="3"/>
      <c r="I4" s="3"/>
      <c r="K4" s="13"/>
      <c r="L4" s="13"/>
      <c r="M4" s="72"/>
      <c r="N4" s="72"/>
      <c r="O4" s="72"/>
      <c r="U4" s="14"/>
      <c r="V4" s="14"/>
      <c r="W4" s="14"/>
      <c r="X4" s="19"/>
      <c r="Y4" s="18"/>
      <c r="Z4" s="19"/>
      <c r="AA4" s="14"/>
    </row>
    <row r="5" spans="1:27" ht="15.75" x14ac:dyDescent="0.25">
      <c r="A5" t="s">
        <v>51</v>
      </c>
      <c r="B5" s="35"/>
      <c r="C5" s="9">
        <v>1</v>
      </c>
      <c r="D5" s="49">
        <v>1</v>
      </c>
      <c r="E5" s="63">
        <v>7000</v>
      </c>
      <c r="F5" s="31">
        <f>(C5*D5*E5)</f>
        <v>7000</v>
      </c>
      <c r="G5" s="31">
        <f>F5+F5*L27</f>
        <v>7210</v>
      </c>
      <c r="H5" s="31">
        <f>G5+G5*L27</f>
        <v>7426.3</v>
      </c>
      <c r="I5" s="62">
        <f>SUM(F5:H5)</f>
        <v>21636.3</v>
      </c>
      <c r="K5" s="50"/>
      <c r="L5" s="50"/>
      <c r="M5" s="51" t="s">
        <v>30</v>
      </c>
      <c r="N5" s="51" t="s">
        <v>31</v>
      </c>
      <c r="O5" s="72" t="s">
        <v>47</v>
      </c>
      <c r="U5" s="14"/>
      <c r="V5" s="14"/>
      <c r="W5" s="14"/>
      <c r="X5" s="19"/>
      <c r="Y5" s="18"/>
      <c r="Z5" s="19"/>
      <c r="AA5" s="14"/>
    </row>
    <row r="6" spans="1:27" s="11" customFormat="1" ht="15.75" x14ac:dyDescent="0.25">
      <c r="A6" s="11" t="s">
        <v>52</v>
      </c>
      <c r="B6" s="35"/>
      <c r="C6" s="9">
        <v>1</v>
      </c>
      <c r="D6" s="49">
        <v>0.5</v>
      </c>
      <c r="E6" s="63">
        <v>7000</v>
      </c>
      <c r="F6" s="31">
        <f t="shared" ref="F6:F8" si="0">(C6*D6*E6)</f>
        <v>3500</v>
      </c>
      <c r="G6" s="31">
        <f>F6+F6*L27</f>
        <v>3605</v>
      </c>
      <c r="H6" s="31">
        <f>G6+G6*L27</f>
        <v>3713.15</v>
      </c>
      <c r="I6" s="62">
        <f>SUM(F6:H6)</f>
        <v>10818.15</v>
      </c>
      <c r="K6" s="52" t="s">
        <v>28</v>
      </c>
      <c r="L6" s="53" t="s">
        <v>29</v>
      </c>
      <c r="M6" s="78">
        <v>0.18004000000000001</v>
      </c>
      <c r="N6" s="78">
        <v>0.1804</v>
      </c>
      <c r="U6" s="14"/>
      <c r="V6" s="17"/>
      <c r="W6" s="14"/>
      <c r="X6" s="14"/>
      <c r="Y6" s="14"/>
      <c r="Z6" s="14"/>
      <c r="AA6" s="14"/>
    </row>
    <row r="7" spans="1:27" s="11" customFormat="1" ht="15.75" x14ac:dyDescent="0.25">
      <c r="A7" s="11" t="s">
        <v>52</v>
      </c>
      <c r="B7" s="35"/>
      <c r="C7" s="9">
        <v>1</v>
      </c>
      <c r="D7" s="49">
        <v>0</v>
      </c>
      <c r="E7" s="63">
        <v>0</v>
      </c>
      <c r="F7" s="31">
        <f>(C7*D7*E7)</f>
        <v>0</v>
      </c>
      <c r="G7" s="31">
        <f>F7+F7*L27</f>
        <v>0</v>
      </c>
      <c r="H7" s="31">
        <f>G7+G7*L27</f>
        <v>0</v>
      </c>
      <c r="I7" s="62">
        <f>SUM(F7:H7)</f>
        <v>0</v>
      </c>
      <c r="K7" s="54"/>
      <c r="L7" s="54" t="s">
        <v>32</v>
      </c>
      <c r="M7" s="78">
        <v>8.5400000000000007E-3</v>
      </c>
      <c r="N7" s="78">
        <v>8.8999999999999999E-3</v>
      </c>
      <c r="U7" s="14"/>
      <c r="V7" s="17"/>
      <c r="W7" s="14"/>
      <c r="X7" s="14"/>
      <c r="Y7" s="14"/>
      <c r="Z7" s="14"/>
      <c r="AA7" s="14"/>
    </row>
    <row r="8" spans="1:27" s="11" customFormat="1" ht="15.75" x14ac:dyDescent="0.25">
      <c r="A8" s="11" t="s">
        <v>52</v>
      </c>
      <c r="B8" s="35"/>
      <c r="C8" s="9">
        <v>1</v>
      </c>
      <c r="D8" s="49">
        <v>0</v>
      </c>
      <c r="E8" s="63">
        <v>0</v>
      </c>
      <c r="F8" s="31">
        <f t="shared" si="0"/>
        <v>0</v>
      </c>
      <c r="G8" s="31">
        <f>F8+F8*L27</f>
        <v>0</v>
      </c>
      <c r="H8" s="31">
        <f>G8+G8*L27</f>
        <v>0</v>
      </c>
      <c r="I8" s="62">
        <f>SUM(F8:H8)</f>
        <v>0</v>
      </c>
      <c r="K8" s="55" t="s">
        <v>33</v>
      </c>
      <c r="L8" s="56" t="s">
        <v>29</v>
      </c>
      <c r="M8" s="79">
        <v>10017.36</v>
      </c>
      <c r="N8" s="79">
        <v>10017.36</v>
      </c>
      <c r="O8" s="67">
        <f>M8/12</f>
        <v>834.78000000000009</v>
      </c>
      <c r="U8" s="14"/>
      <c r="V8" s="17"/>
      <c r="W8" s="14"/>
      <c r="X8" s="14"/>
      <c r="Y8" s="14"/>
      <c r="Z8" s="14"/>
      <c r="AA8" s="14"/>
    </row>
    <row r="9" spans="1:27" s="11" customFormat="1" ht="15.75" x14ac:dyDescent="0.25">
      <c r="A9" s="3" t="s">
        <v>22</v>
      </c>
      <c r="B9" s="35"/>
      <c r="C9" s="40"/>
      <c r="D9" s="49"/>
      <c r="E9" s="49"/>
      <c r="F9" s="36"/>
      <c r="G9" s="36"/>
      <c r="H9" s="36"/>
      <c r="I9" s="36"/>
      <c r="K9" s="57"/>
      <c r="L9" s="57" t="s">
        <v>34</v>
      </c>
      <c r="M9" s="79">
        <v>884.62</v>
      </c>
      <c r="N9" s="79">
        <v>928.85</v>
      </c>
      <c r="U9" s="14"/>
      <c r="V9" s="17"/>
      <c r="W9" s="14"/>
      <c r="X9" s="14"/>
      <c r="Y9" s="14"/>
      <c r="Z9" s="14"/>
      <c r="AA9" s="14"/>
    </row>
    <row r="10" spans="1:27" s="11" customFormat="1" ht="15.75" x14ac:dyDescent="0.25">
      <c r="A10" s="11" t="s">
        <v>23</v>
      </c>
      <c r="B10" s="35"/>
      <c r="C10" s="40">
        <v>1</v>
      </c>
      <c r="D10" s="49">
        <v>12</v>
      </c>
      <c r="E10" s="63">
        <v>5000</v>
      </c>
      <c r="F10" s="31">
        <f>(C10*D10*E10)</f>
        <v>60000</v>
      </c>
      <c r="G10" s="31">
        <f>F10+F10*L27</f>
        <v>61800</v>
      </c>
      <c r="H10" s="31">
        <f>G10+G10*L27</f>
        <v>63654</v>
      </c>
      <c r="I10" s="62">
        <f>SUM(F10:H10)</f>
        <v>185454</v>
      </c>
      <c r="K10" s="57"/>
      <c r="L10" s="57" t="s">
        <v>35</v>
      </c>
      <c r="M10" s="79">
        <v>354</v>
      </c>
      <c r="N10" s="79">
        <v>354</v>
      </c>
      <c r="U10" s="14"/>
      <c r="V10" s="17"/>
      <c r="W10" s="14"/>
      <c r="X10" s="14"/>
      <c r="Y10" s="14"/>
      <c r="Z10" s="14"/>
      <c r="AA10" s="14"/>
    </row>
    <row r="11" spans="1:27" s="11" customFormat="1" ht="15.75" x14ac:dyDescent="0.25">
      <c r="A11" s="11" t="s">
        <v>24</v>
      </c>
      <c r="B11" s="35"/>
      <c r="C11" s="40">
        <v>1</v>
      </c>
      <c r="D11" s="49">
        <v>12</v>
      </c>
      <c r="E11" s="63">
        <v>1473.33</v>
      </c>
      <c r="F11" s="36">
        <f>(C11*D11*E11)</f>
        <v>17679.96</v>
      </c>
      <c r="G11" s="31">
        <f>F11+F11*L27</f>
        <v>18210.358799999998</v>
      </c>
      <c r="H11" s="31">
        <f>G11+G11*L27</f>
        <v>18756.669564</v>
      </c>
      <c r="I11" s="62">
        <f>SUM(F11:H11)</f>
        <v>54646.98836399999</v>
      </c>
      <c r="K11" s="57"/>
      <c r="L11" s="57" t="s">
        <v>36</v>
      </c>
      <c r="M11" s="79">
        <f>M9+M10</f>
        <v>1238.6199999999999</v>
      </c>
      <c r="N11" s="79">
        <f>N9+N10</f>
        <v>1282.8499999999999</v>
      </c>
      <c r="O11" s="67">
        <f>M11/12</f>
        <v>103.21833333333332</v>
      </c>
      <c r="U11" s="14"/>
      <c r="V11" s="17"/>
      <c r="W11" s="14"/>
      <c r="X11" s="14"/>
      <c r="Y11" s="14"/>
      <c r="Z11" s="14"/>
      <c r="AA11" s="14"/>
    </row>
    <row r="12" spans="1:27" s="9" customFormat="1" ht="15.75" x14ac:dyDescent="0.25">
      <c r="A12" s="11" t="s">
        <v>25</v>
      </c>
      <c r="B12" s="35"/>
      <c r="C12" s="40">
        <v>1</v>
      </c>
      <c r="D12" s="49">
        <v>12</v>
      </c>
      <c r="E12" s="63">
        <v>780</v>
      </c>
      <c r="F12" s="36">
        <f>(C12*D12*E12)</f>
        <v>9360</v>
      </c>
      <c r="G12" s="31">
        <f>F12+F12*L27</f>
        <v>9640.7999999999993</v>
      </c>
      <c r="H12" s="31">
        <f>G12+G12*L27</f>
        <v>9930.0239999999994</v>
      </c>
      <c r="I12" s="62">
        <f>SUM(F12:H12)</f>
        <v>28930.824000000001</v>
      </c>
      <c r="K12" s="10"/>
      <c r="L12" s="10"/>
      <c r="U12" s="33"/>
      <c r="V12" s="33"/>
      <c r="W12" s="33"/>
      <c r="X12" s="34"/>
      <c r="Y12" s="33"/>
      <c r="Z12" s="34"/>
      <c r="AA12" s="33"/>
    </row>
    <row r="13" spans="1:27" s="9" customFormat="1" ht="15.75" x14ac:dyDescent="0.25">
      <c r="A13" s="11" t="s">
        <v>26</v>
      </c>
      <c r="B13" s="35"/>
      <c r="C13" s="40">
        <v>1</v>
      </c>
      <c r="D13" s="49">
        <v>12</v>
      </c>
      <c r="E13" s="63">
        <v>2000</v>
      </c>
      <c r="F13" s="36">
        <f>(C13*D13*E13)</f>
        <v>24000</v>
      </c>
      <c r="G13" s="31">
        <f>F13+F13*L27</f>
        <v>24720</v>
      </c>
      <c r="H13" s="31">
        <f>G13+G13*L27</f>
        <v>25461.599999999999</v>
      </c>
      <c r="I13" s="62">
        <f>SUM(F13:H13)</f>
        <v>74181.600000000006</v>
      </c>
      <c r="K13" s="10"/>
      <c r="L13" s="10"/>
      <c r="U13" s="33"/>
      <c r="V13" s="33"/>
      <c r="W13" s="33"/>
      <c r="X13" s="34"/>
      <c r="Y13" s="33"/>
      <c r="Z13" s="34"/>
      <c r="AA13" s="33"/>
    </row>
    <row r="14" spans="1:27" ht="15.75" x14ac:dyDescent="0.25">
      <c r="B14" s="11"/>
      <c r="C14" s="11"/>
      <c r="D14" s="21"/>
      <c r="E14" s="21"/>
      <c r="F14" s="23"/>
      <c r="G14" s="23"/>
      <c r="H14" s="23"/>
      <c r="I14" s="23"/>
      <c r="K14" s="58" t="s">
        <v>41</v>
      </c>
      <c r="L14" s="58" t="s">
        <v>44</v>
      </c>
      <c r="M14" s="59" t="s">
        <v>39</v>
      </c>
      <c r="N14" s="59" t="s">
        <v>37</v>
      </c>
      <c r="O14" s="59" t="s">
        <v>38</v>
      </c>
      <c r="P14" s="59" t="s">
        <v>40</v>
      </c>
      <c r="U14" s="14"/>
      <c r="V14" s="14"/>
      <c r="W14" s="14"/>
      <c r="X14" s="19"/>
      <c r="Y14" s="18"/>
      <c r="Z14" s="19"/>
      <c r="AA14" s="14"/>
    </row>
    <row r="15" spans="1:27" ht="15.75" x14ac:dyDescent="0.25">
      <c r="A15" s="6" t="s">
        <v>1</v>
      </c>
      <c r="B15" s="41"/>
      <c r="C15" s="41"/>
      <c r="D15" s="6"/>
      <c r="E15" s="6"/>
      <c r="F15" s="82">
        <f>SUM(F5:F14)</f>
        <v>121539.95999999999</v>
      </c>
      <c r="G15" s="82">
        <f>SUM(G5:G14)</f>
        <v>125186.1588</v>
      </c>
      <c r="H15" s="82">
        <f>SUM(H5:H14)</f>
        <v>128941.743564</v>
      </c>
      <c r="I15" s="83">
        <f>SUM(I5:I13)</f>
        <v>375667.86236400006</v>
      </c>
      <c r="K15" s="58" t="s">
        <v>42</v>
      </c>
      <c r="L15" s="81">
        <v>52</v>
      </c>
      <c r="M15" s="80">
        <v>20</v>
      </c>
      <c r="N15" s="66">
        <v>17</v>
      </c>
      <c r="O15" s="60">
        <f>L15*M15*N15</f>
        <v>17680</v>
      </c>
      <c r="P15" s="60">
        <f>O15/12</f>
        <v>1473.3333333333333</v>
      </c>
      <c r="U15" s="87"/>
      <c r="V15" s="87"/>
      <c r="W15" s="87"/>
      <c r="X15" s="87"/>
      <c r="Y15" s="87"/>
      <c r="Z15" s="87"/>
      <c r="AA15" s="87"/>
    </row>
    <row r="16" spans="1:27" ht="15.75" x14ac:dyDescent="0.25">
      <c r="D16" s="21"/>
      <c r="E16" s="21"/>
      <c r="F16" s="23"/>
      <c r="G16" s="23"/>
      <c r="H16" s="23"/>
      <c r="I16" s="24"/>
      <c r="K16" s="61" t="s">
        <v>43</v>
      </c>
      <c r="L16" s="81">
        <v>52</v>
      </c>
      <c r="M16" s="80">
        <v>20</v>
      </c>
      <c r="N16" s="66">
        <v>9</v>
      </c>
      <c r="O16" s="60">
        <f>L16*M16*N16</f>
        <v>9360</v>
      </c>
      <c r="P16" s="60">
        <f>O16/12</f>
        <v>780</v>
      </c>
      <c r="U16" s="14"/>
      <c r="V16" s="14"/>
      <c r="W16" s="14"/>
      <c r="X16" s="15"/>
      <c r="Y16" s="14"/>
      <c r="Z16" s="15"/>
      <c r="AA16" s="14"/>
    </row>
    <row r="17" spans="1:15" x14ac:dyDescent="0.25">
      <c r="A17" s="20" t="s">
        <v>55</v>
      </c>
      <c r="B17" s="39"/>
      <c r="C17" s="39"/>
      <c r="D17" s="22"/>
      <c r="E17" s="22"/>
      <c r="F17" s="25"/>
      <c r="G17" s="25"/>
      <c r="H17" s="25"/>
      <c r="I17" s="26"/>
      <c r="K17" s="11"/>
      <c r="L17" s="11"/>
      <c r="M17" s="11"/>
      <c r="N17" s="11"/>
      <c r="O17" s="11"/>
    </row>
    <row r="18" spans="1:15" ht="17.25" customHeight="1" x14ac:dyDescent="0.25">
      <c r="A18" s="3" t="s">
        <v>9</v>
      </c>
      <c r="B18" s="42"/>
      <c r="C18" s="42"/>
      <c r="D18" s="27"/>
      <c r="E18" s="27"/>
      <c r="F18" s="23"/>
      <c r="G18" s="23"/>
      <c r="H18" s="23"/>
      <c r="I18" s="24"/>
      <c r="K18" s="11"/>
      <c r="L18" s="11"/>
      <c r="M18" s="11"/>
      <c r="N18" s="11"/>
      <c r="O18" s="11"/>
    </row>
    <row r="19" spans="1:15" ht="17.25" customHeight="1" x14ac:dyDescent="0.25">
      <c r="A19" t="s">
        <v>51</v>
      </c>
      <c r="B19" s="42"/>
      <c r="C19" s="42"/>
      <c r="D19" s="49"/>
      <c r="E19" s="64"/>
      <c r="F19" s="31">
        <f>F5*M6</f>
        <v>1260.28</v>
      </c>
      <c r="G19" s="31">
        <f>G5*N6</f>
        <v>1300.684</v>
      </c>
      <c r="H19" s="31">
        <f>H5*N6</f>
        <v>1339.70452</v>
      </c>
      <c r="I19" s="62">
        <f>SUM(F19:H19)</f>
        <v>3900.6685200000002</v>
      </c>
      <c r="K19" s="11"/>
      <c r="L19" s="11"/>
      <c r="M19" s="11"/>
      <c r="N19" s="11"/>
      <c r="O19" s="11"/>
    </row>
    <row r="20" spans="1:15" ht="17.25" customHeight="1" x14ac:dyDescent="0.25">
      <c r="A20" s="11" t="s">
        <v>52</v>
      </c>
      <c r="B20" s="42"/>
      <c r="C20" s="42"/>
      <c r="D20" s="49"/>
      <c r="E20" s="64"/>
      <c r="F20" s="31">
        <f>F6*M6</f>
        <v>630.14</v>
      </c>
      <c r="G20" s="31">
        <f>G6*N6</f>
        <v>650.34199999999998</v>
      </c>
      <c r="H20" s="31">
        <f>H6*N6</f>
        <v>669.85226</v>
      </c>
      <c r="I20" s="62">
        <f>SUM(F20:H20)</f>
        <v>1950.3342600000001</v>
      </c>
      <c r="K20" s="11"/>
      <c r="L20" s="11"/>
      <c r="M20" s="11"/>
      <c r="N20" s="11"/>
      <c r="O20" s="11"/>
    </row>
    <row r="21" spans="1:15" ht="17.25" customHeight="1" x14ac:dyDescent="0.25">
      <c r="A21" s="11" t="s">
        <v>52</v>
      </c>
      <c r="B21" s="42"/>
      <c r="C21" s="42"/>
      <c r="D21" s="49"/>
      <c r="E21" s="64"/>
      <c r="F21" s="31">
        <f>F7*M6</f>
        <v>0</v>
      </c>
      <c r="G21" s="31">
        <f>G7*N6</f>
        <v>0</v>
      </c>
      <c r="H21" s="31">
        <f>H7*N6</f>
        <v>0</v>
      </c>
      <c r="I21" s="62">
        <f>SUM(F21:H21)</f>
        <v>0</v>
      </c>
      <c r="K21" s="11"/>
      <c r="L21" s="11"/>
      <c r="M21" s="11"/>
      <c r="N21" s="11"/>
      <c r="O21" s="11"/>
    </row>
    <row r="22" spans="1:15" ht="17.25" customHeight="1" x14ac:dyDescent="0.25">
      <c r="A22" s="11" t="s">
        <v>52</v>
      </c>
      <c r="B22" s="42"/>
      <c r="C22" s="42"/>
      <c r="D22" s="49"/>
      <c r="E22" s="64"/>
      <c r="F22" s="31">
        <f>F8*M6</f>
        <v>0</v>
      </c>
      <c r="G22" s="31">
        <f>G8*N6</f>
        <v>0</v>
      </c>
      <c r="H22" s="31">
        <f>H8*N6</f>
        <v>0</v>
      </c>
      <c r="I22" s="62">
        <f>SUM(F22:H22)</f>
        <v>0</v>
      </c>
      <c r="K22" s="11"/>
      <c r="L22" s="11"/>
      <c r="M22" s="11"/>
      <c r="N22" s="11"/>
      <c r="O22" s="11"/>
    </row>
    <row r="23" spans="1:15" ht="17.25" customHeight="1" x14ac:dyDescent="0.25">
      <c r="A23" s="3" t="s">
        <v>22</v>
      </c>
      <c r="B23" s="42"/>
      <c r="C23" s="42"/>
      <c r="D23" s="27"/>
      <c r="E23" s="65"/>
      <c r="F23" s="31"/>
      <c r="G23" s="31"/>
      <c r="H23" s="31"/>
      <c r="I23" s="62"/>
      <c r="K23" s="11"/>
      <c r="L23" s="11"/>
      <c r="M23" s="11"/>
      <c r="N23" s="11"/>
      <c r="O23" s="11"/>
    </row>
    <row r="24" spans="1:15" ht="17.25" customHeight="1" x14ac:dyDescent="0.25">
      <c r="A24" s="11" t="s">
        <v>23</v>
      </c>
      <c r="B24" s="42"/>
      <c r="C24" s="42"/>
      <c r="D24" s="27"/>
      <c r="E24" s="64"/>
      <c r="F24" s="31">
        <f>F10*M6</f>
        <v>10802.4</v>
      </c>
      <c r="G24" s="31">
        <f>G10*N6</f>
        <v>11148.720000000001</v>
      </c>
      <c r="H24" s="31">
        <f>H10*N6</f>
        <v>11483.1816</v>
      </c>
      <c r="I24" s="62">
        <f>SUM(F24:H24)</f>
        <v>33434.301600000006</v>
      </c>
      <c r="K24" s="11"/>
      <c r="L24" s="11"/>
      <c r="M24" s="11"/>
      <c r="N24" s="11"/>
      <c r="O24" s="11"/>
    </row>
    <row r="25" spans="1:15" ht="17.25" customHeight="1" x14ac:dyDescent="0.25">
      <c r="A25" s="11" t="s">
        <v>24</v>
      </c>
      <c r="B25" s="42"/>
      <c r="C25" s="42"/>
      <c r="D25" s="27"/>
      <c r="E25" s="64"/>
      <c r="F25" s="31">
        <f>F11*M7</f>
        <v>150.98685840000002</v>
      </c>
      <c r="G25" s="31">
        <f>G11*N7</f>
        <v>162.07219331999997</v>
      </c>
      <c r="H25" s="31">
        <f>H11*N7</f>
        <v>166.9343591196</v>
      </c>
      <c r="I25" s="62">
        <f>SUM(F25:H25)</f>
        <v>479.99341083959996</v>
      </c>
      <c r="K25" s="11"/>
      <c r="L25" s="11"/>
      <c r="M25" s="11"/>
      <c r="N25" s="11"/>
      <c r="O25" s="11"/>
    </row>
    <row r="26" spans="1:15" ht="17.25" customHeight="1" x14ac:dyDescent="0.25">
      <c r="A26" s="11" t="s">
        <v>25</v>
      </c>
      <c r="B26" s="42"/>
      <c r="C26" s="42"/>
      <c r="D26" s="27"/>
      <c r="E26" s="64"/>
      <c r="F26" s="31">
        <f>F12*M7</f>
        <v>79.934400000000011</v>
      </c>
      <c r="G26" s="31">
        <f>G12*N7</f>
        <v>85.803119999999993</v>
      </c>
      <c r="H26" s="31">
        <f>H12*N7</f>
        <v>88.37721359999999</v>
      </c>
      <c r="I26" s="62">
        <f>SUM(F26:H26)</f>
        <v>254.11473360000002</v>
      </c>
      <c r="K26" s="11"/>
      <c r="L26" s="11"/>
      <c r="M26" s="11"/>
      <c r="N26" s="11"/>
      <c r="O26" s="11"/>
    </row>
    <row r="27" spans="1:15" ht="17.25" customHeight="1" x14ac:dyDescent="0.25">
      <c r="A27" s="11" t="s">
        <v>26</v>
      </c>
      <c r="B27" s="42"/>
      <c r="C27" s="42"/>
      <c r="D27" s="27"/>
      <c r="E27" s="64"/>
      <c r="F27" s="31">
        <f>F13*M6</f>
        <v>4320.96</v>
      </c>
      <c r="G27" s="31">
        <f>G13*N6</f>
        <v>4459.4880000000003</v>
      </c>
      <c r="H27" s="31">
        <f>H13*N6</f>
        <v>4593.2726400000001</v>
      </c>
      <c r="I27" s="62">
        <f>SUM(F27:H27)</f>
        <v>13373.72064</v>
      </c>
      <c r="K27" s="51" t="s">
        <v>45</v>
      </c>
      <c r="L27" s="76">
        <v>0.03</v>
      </c>
      <c r="M27" s="11"/>
      <c r="N27" s="11"/>
      <c r="O27" s="11"/>
    </row>
    <row r="28" spans="1:15" ht="17.25" customHeight="1" x14ac:dyDescent="0.25">
      <c r="A28" s="6" t="s">
        <v>2</v>
      </c>
      <c r="B28" s="68"/>
      <c r="C28" s="68"/>
      <c r="D28" s="69"/>
      <c r="E28" s="70"/>
      <c r="F28" s="83">
        <f>SUM(F19:F27)</f>
        <v>17244.7012584</v>
      </c>
      <c r="G28" s="83">
        <f t="shared" ref="G28" si="1">SUM(G19:G27)</f>
        <v>17807.109313320001</v>
      </c>
      <c r="H28" s="83">
        <f>SUM(H19:H27)</f>
        <v>18341.3225927196</v>
      </c>
      <c r="I28" s="83">
        <f>SUM(I19:I27)</f>
        <v>53393.133164439605</v>
      </c>
      <c r="K28" s="72"/>
      <c r="L28" s="77"/>
      <c r="M28" s="11"/>
      <c r="N28" s="11"/>
      <c r="O28" s="11"/>
    </row>
    <row r="29" spans="1:15" ht="17.25" customHeight="1" x14ac:dyDescent="0.25">
      <c r="A29" s="4"/>
      <c r="B29" s="42"/>
      <c r="C29" s="42"/>
      <c r="D29" s="27"/>
      <c r="E29" s="27"/>
      <c r="F29" s="23"/>
      <c r="G29" s="23"/>
      <c r="H29" s="23"/>
      <c r="I29" s="24"/>
      <c r="K29" s="11"/>
      <c r="L29" s="11"/>
      <c r="M29" s="11"/>
      <c r="N29" s="11"/>
      <c r="O29" s="11"/>
    </row>
    <row r="30" spans="1:15" ht="17.25" customHeight="1" x14ac:dyDescent="0.25">
      <c r="A30" s="20" t="s">
        <v>18</v>
      </c>
      <c r="B30" s="39"/>
      <c r="C30" s="39"/>
      <c r="D30" s="22" t="s">
        <v>27</v>
      </c>
      <c r="E30" s="22"/>
      <c r="F30" s="25"/>
      <c r="G30" s="25"/>
      <c r="H30" s="25"/>
      <c r="I30" s="26"/>
      <c r="K30" s="11"/>
      <c r="L30" s="11"/>
      <c r="M30" s="11"/>
      <c r="N30" s="11"/>
      <c r="O30" s="11"/>
    </row>
    <row r="31" spans="1:15" ht="17.25" customHeight="1" x14ac:dyDescent="0.25">
      <c r="A31" s="3" t="s">
        <v>9</v>
      </c>
      <c r="B31" s="42"/>
      <c r="C31" s="13" t="s">
        <v>19</v>
      </c>
      <c r="D31" s="3"/>
      <c r="E31" s="27"/>
      <c r="F31" s="23"/>
      <c r="G31" s="23"/>
      <c r="H31" s="23"/>
      <c r="I31" s="24"/>
      <c r="K31" s="11"/>
      <c r="L31" s="11"/>
      <c r="M31" s="11"/>
      <c r="N31" s="11"/>
      <c r="O31" s="11"/>
    </row>
    <row r="32" spans="1:15" ht="17.25" customHeight="1" x14ac:dyDescent="0.25">
      <c r="A32" t="s">
        <v>20</v>
      </c>
      <c r="B32" s="42"/>
      <c r="C32" s="9">
        <v>1</v>
      </c>
      <c r="D32" s="49">
        <v>1</v>
      </c>
      <c r="E32" s="71">
        <v>834.78</v>
      </c>
      <c r="F32" s="31">
        <f>C32*D32*E32</f>
        <v>834.78</v>
      </c>
      <c r="G32" s="31">
        <f>C32*D32*E32</f>
        <v>834.78</v>
      </c>
      <c r="H32" s="31">
        <f>C32*D32*E32</f>
        <v>834.78</v>
      </c>
      <c r="I32" s="62">
        <f>SUM(F32:H32)</f>
        <v>2504.34</v>
      </c>
      <c r="K32" s="11"/>
      <c r="L32" s="11"/>
      <c r="M32" s="11"/>
      <c r="N32" s="11"/>
      <c r="O32" s="11"/>
    </row>
    <row r="33" spans="1:15" ht="17.25" customHeight="1" x14ac:dyDescent="0.25">
      <c r="A33" s="11" t="s">
        <v>21</v>
      </c>
      <c r="B33" s="42"/>
      <c r="C33" s="9">
        <v>1</v>
      </c>
      <c r="D33" s="49">
        <v>0.5</v>
      </c>
      <c r="E33" s="71">
        <v>834.78</v>
      </c>
      <c r="F33" s="31">
        <f>C33*D33*E33</f>
        <v>417.39</v>
      </c>
      <c r="G33" s="31">
        <f t="shared" ref="G33:G40" si="2">C33*D33*E33</f>
        <v>417.39</v>
      </c>
      <c r="H33" s="31">
        <f t="shared" ref="H33:H40" si="3">C33*D33*E33</f>
        <v>417.39</v>
      </c>
      <c r="I33" s="62">
        <f>SUM(F33:H33)</f>
        <v>1252.17</v>
      </c>
      <c r="K33" s="11"/>
      <c r="L33" s="11"/>
      <c r="M33" s="11"/>
      <c r="N33" s="11"/>
      <c r="O33" s="11"/>
    </row>
    <row r="34" spans="1:15" ht="17.25" customHeight="1" x14ac:dyDescent="0.25">
      <c r="A34" s="11" t="s">
        <v>21</v>
      </c>
      <c r="B34" s="42"/>
      <c r="C34" s="9">
        <v>1</v>
      </c>
      <c r="D34" s="49">
        <v>0</v>
      </c>
      <c r="E34" s="71">
        <v>834.78</v>
      </c>
      <c r="F34" s="31">
        <f t="shared" ref="F34:F40" si="4">C34*D34*E34</f>
        <v>0</v>
      </c>
      <c r="G34" s="31">
        <f t="shared" si="2"/>
        <v>0</v>
      </c>
      <c r="H34" s="31">
        <f t="shared" si="3"/>
        <v>0</v>
      </c>
      <c r="I34" s="62">
        <f>SUM(F34:H34)</f>
        <v>0</v>
      </c>
      <c r="K34" s="11"/>
      <c r="L34" s="11"/>
      <c r="M34" s="11"/>
      <c r="N34" s="11"/>
      <c r="O34" s="11"/>
    </row>
    <row r="35" spans="1:15" ht="17.25" customHeight="1" x14ac:dyDescent="0.25">
      <c r="A35" s="11" t="s">
        <v>21</v>
      </c>
      <c r="B35" s="42"/>
      <c r="C35" s="9">
        <v>1</v>
      </c>
      <c r="D35" s="49">
        <v>0</v>
      </c>
      <c r="E35" s="71">
        <v>834.78</v>
      </c>
      <c r="F35" s="31">
        <f t="shared" si="4"/>
        <v>0</v>
      </c>
      <c r="G35" s="31">
        <f t="shared" si="2"/>
        <v>0</v>
      </c>
      <c r="H35" s="31">
        <f t="shared" si="3"/>
        <v>0</v>
      </c>
      <c r="I35" s="62">
        <f>SUM(F35:H35)</f>
        <v>0</v>
      </c>
      <c r="K35" s="11"/>
      <c r="L35" s="11"/>
      <c r="M35" s="11"/>
      <c r="N35" s="11"/>
      <c r="O35" s="11"/>
    </row>
    <row r="36" spans="1:15" ht="17.25" customHeight="1" x14ac:dyDescent="0.25">
      <c r="A36" s="3" t="s">
        <v>22</v>
      </c>
      <c r="B36" s="42"/>
      <c r="C36" s="11"/>
      <c r="D36" s="49"/>
      <c r="E36" s="65"/>
      <c r="F36" s="31"/>
      <c r="G36" s="31"/>
      <c r="H36" s="31"/>
      <c r="I36" s="62"/>
      <c r="K36" s="11"/>
      <c r="L36" s="11"/>
      <c r="M36" s="11"/>
      <c r="N36" s="11"/>
      <c r="O36" s="11"/>
    </row>
    <row r="37" spans="1:15" ht="17.25" customHeight="1" x14ac:dyDescent="0.25">
      <c r="A37" s="11" t="s">
        <v>23</v>
      </c>
      <c r="B37" s="42"/>
      <c r="C37" s="11">
        <v>1</v>
      </c>
      <c r="D37" s="49">
        <v>12</v>
      </c>
      <c r="E37" s="71">
        <v>834.78</v>
      </c>
      <c r="F37" s="31">
        <f t="shared" si="4"/>
        <v>10017.36</v>
      </c>
      <c r="G37" s="31">
        <f t="shared" si="2"/>
        <v>10017.36</v>
      </c>
      <c r="H37" s="31">
        <f t="shared" si="3"/>
        <v>10017.36</v>
      </c>
      <c r="I37" s="62">
        <f>SUM(F37:H37)</f>
        <v>30052.080000000002</v>
      </c>
      <c r="K37" s="11"/>
      <c r="L37" s="11"/>
      <c r="M37" s="11"/>
      <c r="N37" s="11"/>
      <c r="O37" s="11"/>
    </row>
    <row r="38" spans="1:15" ht="17.25" customHeight="1" x14ac:dyDescent="0.25">
      <c r="A38" s="11" t="s">
        <v>24</v>
      </c>
      <c r="B38" s="42"/>
      <c r="C38" s="11">
        <v>1</v>
      </c>
      <c r="D38" s="49">
        <v>12</v>
      </c>
      <c r="E38" s="71">
        <v>103.22</v>
      </c>
      <c r="F38" s="31">
        <f t="shared" si="4"/>
        <v>1238.6399999999999</v>
      </c>
      <c r="G38" s="31">
        <f t="shared" si="2"/>
        <v>1238.6399999999999</v>
      </c>
      <c r="H38" s="31">
        <f t="shared" si="3"/>
        <v>1238.6399999999999</v>
      </c>
      <c r="I38" s="62">
        <f>SUM(F38:H38)</f>
        <v>3715.9199999999996</v>
      </c>
      <c r="K38" s="11"/>
      <c r="L38" s="11"/>
      <c r="M38" s="11"/>
      <c r="N38" s="11"/>
      <c r="O38" s="11"/>
    </row>
    <row r="39" spans="1:15" ht="17.25" customHeight="1" x14ac:dyDescent="0.25">
      <c r="A39" s="11" t="s">
        <v>25</v>
      </c>
      <c r="B39" s="42"/>
      <c r="C39" s="11">
        <v>1</v>
      </c>
      <c r="D39" s="49">
        <v>12</v>
      </c>
      <c r="E39" s="71">
        <v>103.22</v>
      </c>
      <c r="F39" s="31">
        <f t="shared" si="4"/>
        <v>1238.6399999999999</v>
      </c>
      <c r="G39" s="31">
        <f t="shared" si="2"/>
        <v>1238.6399999999999</v>
      </c>
      <c r="H39" s="31">
        <f t="shared" si="3"/>
        <v>1238.6399999999999</v>
      </c>
      <c r="I39" s="62">
        <f>SUM(F39:H39)</f>
        <v>3715.9199999999996</v>
      </c>
      <c r="K39" s="11"/>
      <c r="L39" s="11"/>
      <c r="M39" s="11"/>
      <c r="N39" s="11"/>
      <c r="O39" s="11"/>
    </row>
    <row r="40" spans="1:15" ht="17.25" customHeight="1" x14ac:dyDescent="0.25">
      <c r="A40" s="11" t="s">
        <v>26</v>
      </c>
      <c r="B40" s="42"/>
      <c r="C40" s="11">
        <v>1</v>
      </c>
      <c r="D40" s="49">
        <v>12</v>
      </c>
      <c r="E40" s="71">
        <v>834.78</v>
      </c>
      <c r="F40" s="31">
        <f t="shared" si="4"/>
        <v>10017.36</v>
      </c>
      <c r="G40" s="31">
        <f t="shared" si="2"/>
        <v>10017.36</v>
      </c>
      <c r="H40" s="31">
        <f t="shared" si="3"/>
        <v>10017.36</v>
      </c>
      <c r="I40" s="62">
        <f>SUM(F40:H40)</f>
        <v>30052.080000000002</v>
      </c>
      <c r="K40" s="11"/>
      <c r="L40" s="11"/>
      <c r="M40" s="11"/>
      <c r="N40" s="11"/>
      <c r="O40" s="11"/>
    </row>
    <row r="41" spans="1:15" ht="17.25" customHeight="1" x14ac:dyDescent="0.25">
      <c r="A41" s="11"/>
      <c r="B41" s="42"/>
      <c r="C41" s="42"/>
      <c r="D41" s="27"/>
      <c r="E41" s="27"/>
      <c r="F41" s="23"/>
      <c r="G41" s="23"/>
      <c r="H41" s="23"/>
      <c r="I41" s="24"/>
      <c r="K41" s="11"/>
      <c r="L41" s="11"/>
      <c r="M41" s="11"/>
      <c r="N41" s="11"/>
      <c r="O41" s="11"/>
    </row>
    <row r="42" spans="1:15" x14ac:dyDescent="0.25">
      <c r="A42" s="6" t="s">
        <v>48</v>
      </c>
      <c r="B42" s="41"/>
      <c r="C42" s="41"/>
      <c r="D42" s="6"/>
      <c r="E42" s="6"/>
      <c r="F42" s="83">
        <f>SUM(F32:F40)</f>
        <v>23764.17</v>
      </c>
      <c r="G42" s="83">
        <f t="shared" ref="G42:H42" si="5">SUM(G32:G40)</f>
        <v>23764.17</v>
      </c>
      <c r="H42" s="83">
        <f t="shared" si="5"/>
        <v>23764.17</v>
      </c>
      <c r="I42" s="83">
        <f>SUM(I32:I40)</f>
        <v>71292.510000000009</v>
      </c>
    </row>
    <row r="43" spans="1:15" x14ac:dyDescent="0.25">
      <c r="A43" s="6" t="s">
        <v>49</v>
      </c>
      <c r="B43" s="41"/>
      <c r="C43" s="41"/>
      <c r="D43" s="6"/>
      <c r="E43" s="6"/>
      <c r="F43" s="83">
        <f>SUM(F28+F42)</f>
        <v>41008.871258400002</v>
      </c>
      <c r="G43" s="83">
        <f t="shared" ref="G43:H43" si="6">SUM(G28+G42)</f>
        <v>41571.279313320003</v>
      </c>
      <c r="H43" s="83">
        <f t="shared" si="6"/>
        <v>42105.492592719602</v>
      </c>
      <c r="I43" s="83">
        <f>SUM(I28+I42)</f>
        <v>124685.64316443962</v>
      </c>
    </row>
    <row r="44" spans="1:15" x14ac:dyDescent="0.25">
      <c r="A44" s="3"/>
      <c r="B44" s="43"/>
      <c r="C44" s="43"/>
      <c r="D44" s="3"/>
      <c r="E44" s="3"/>
      <c r="F44" s="62"/>
      <c r="G44" s="62"/>
      <c r="H44" s="62"/>
      <c r="I44" s="62"/>
    </row>
    <row r="45" spans="1:15" x14ac:dyDescent="0.25">
      <c r="A45" s="6" t="s">
        <v>61</v>
      </c>
      <c r="B45" s="44"/>
      <c r="C45" s="44"/>
      <c r="D45" s="6"/>
      <c r="E45" s="6"/>
      <c r="F45" s="83">
        <f>SUM(F15+F43)</f>
        <v>162548.83125839999</v>
      </c>
      <c r="G45" s="83">
        <f t="shared" ref="G45:H45" si="7">SUM(G15+G43)</f>
        <v>166757.43811332001</v>
      </c>
      <c r="H45" s="83">
        <f t="shared" si="7"/>
        <v>171047.23615671962</v>
      </c>
      <c r="I45" s="83">
        <f>SUM(I15+I43)</f>
        <v>500353.50552843965</v>
      </c>
    </row>
    <row r="46" spans="1:15" x14ac:dyDescent="0.25">
      <c r="D46" s="21"/>
      <c r="E46" s="21"/>
      <c r="F46" s="23"/>
      <c r="G46" s="23"/>
      <c r="H46" s="23"/>
      <c r="I46" s="24"/>
    </row>
    <row r="47" spans="1:15" x14ac:dyDescent="0.25">
      <c r="A47" s="20" t="s">
        <v>56</v>
      </c>
      <c r="B47" s="45"/>
      <c r="C47" s="45"/>
      <c r="D47" s="28"/>
      <c r="E47" s="28"/>
      <c r="F47" s="25"/>
      <c r="G47" s="25"/>
      <c r="H47" s="25"/>
      <c r="I47" s="26"/>
    </row>
    <row r="48" spans="1:15" x14ac:dyDescent="0.25">
      <c r="A48" t="s">
        <v>5</v>
      </c>
      <c r="D48" s="21"/>
      <c r="E48" s="21"/>
      <c r="F48" s="63">
        <v>1500</v>
      </c>
      <c r="G48" s="63">
        <v>1500</v>
      </c>
      <c r="H48" s="63">
        <v>1500</v>
      </c>
      <c r="I48" s="62">
        <f>SUM(F48:H48)</f>
        <v>4500</v>
      </c>
    </row>
    <row r="49" spans="1:9" x14ac:dyDescent="0.25">
      <c r="A49" t="s">
        <v>14</v>
      </c>
      <c r="D49" s="21"/>
      <c r="E49" s="21"/>
      <c r="F49" s="63">
        <v>0</v>
      </c>
      <c r="G49" s="63">
        <v>0</v>
      </c>
      <c r="H49" s="63">
        <v>0</v>
      </c>
      <c r="I49" s="62">
        <f>SUM(F49:H49)</f>
        <v>0</v>
      </c>
    </row>
    <row r="50" spans="1:9" x14ac:dyDescent="0.25">
      <c r="A50" s="6" t="s">
        <v>6</v>
      </c>
      <c r="B50" s="46"/>
      <c r="C50" s="46"/>
      <c r="D50" s="29"/>
      <c r="E50" s="29"/>
      <c r="F50" s="83">
        <f>F48+F49</f>
        <v>1500</v>
      </c>
      <c r="G50" s="83">
        <f t="shared" ref="G50:H50" si="8">G48+G49</f>
        <v>1500</v>
      </c>
      <c r="H50" s="83">
        <f t="shared" si="8"/>
        <v>1500</v>
      </c>
      <c r="I50" s="83">
        <f>I48+I49</f>
        <v>4500</v>
      </c>
    </row>
    <row r="51" spans="1:9" x14ac:dyDescent="0.25">
      <c r="D51" s="21"/>
      <c r="E51" s="21"/>
      <c r="F51" s="23"/>
      <c r="G51" s="23"/>
      <c r="H51" s="23"/>
      <c r="I51" s="24"/>
    </row>
    <row r="52" spans="1:9" x14ac:dyDescent="0.25">
      <c r="A52" s="2" t="s">
        <v>57</v>
      </c>
      <c r="B52" s="38"/>
      <c r="C52" s="38"/>
      <c r="D52" s="3"/>
      <c r="E52" s="3"/>
      <c r="F52" s="24"/>
      <c r="G52" s="24"/>
      <c r="H52" s="24"/>
      <c r="I52" s="24"/>
    </row>
    <row r="53" spans="1:9" x14ac:dyDescent="0.25">
      <c r="A53" s="11" t="s">
        <v>10</v>
      </c>
      <c r="D53" s="21">
        <v>1</v>
      </c>
      <c r="E53" s="49"/>
      <c r="F53" s="63">
        <f>D53*E53*10</f>
        <v>0</v>
      </c>
      <c r="G53" s="63">
        <f>D53*E53*10</f>
        <v>0</v>
      </c>
      <c r="H53" s="63">
        <f>D53*E53*10</f>
        <v>0</v>
      </c>
      <c r="I53" s="62">
        <f>F53+G53+H53</f>
        <v>0</v>
      </c>
    </row>
    <row r="54" spans="1:9" x14ac:dyDescent="0.25">
      <c r="A54" s="11" t="s">
        <v>11</v>
      </c>
      <c r="D54" s="21">
        <v>1</v>
      </c>
      <c r="E54" s="49"/>
      <c r="F54" s="63">
        <f>D54*E54</f>
        <v>0</v>
      </c>
      <c r="G54" s="63">
        <f>D54*E54</f>
        <v>0</v>
      </c>
      <c r="H54" s="63">
        <f>D54*E54</f>
        <v>0</v>
      </c>
      <c r="I54" s="62">
        <f>F54+G54+H54</f>
        <v>0</v>
      </c>
    </row>
    <row r="55" spans="1:9" x14ac:dyDescent="0.25">
      <c r="A55" s="11" t="s">
        <v>15</v>
      </c>
      <c r="D55" s="21">
        <v>1</v>
      </c>
      <c r="E55" s="49"/>
      <c r="F55" s="63">
        <f>D55*E55*10*7</f>
        <v>0</v>
      </c>
      <c r="G55" s="63">
        <f>F55+F55*0.05</f>
        <v>0</v>
      </c>
      <c r="H55" s="63">
        <f>G55+G55*0.05</f>
        <v>0</v>
      </c>
      <c r="I55" s="62">
        <f>F55+G55+H55</f>
        <v>0</v>
      </c>
    </row>
    <row r="56" spans="1:9" x14ac:dyDescent="0.25">
      <c r="A56" s="11" t="s">
        <v>50</v>
      </c>
      <c r="D56" s="21">
        <v>1</v>
      </c>
      <c r="E56" s="49"/>
      <c r="F56" s="63">
        <f>D56*E56</f>
        <v>0</v>
      </c>
      <c r="G56" s="63">
        <v>0</v>
      </c>
      <c r="H56" s="63">
        <v>0</v>
      </c>
      <c r="I56" s="62">
        <f>F56+G56+H56</f>
        <v>0</v>
      </c>
    </row>
    <row r="57" spans="1:9" x14ac:dyDescent="0.25">
      <c r="D57" s="21"/>
      <c r="E57" s="21"/>
      <c r="F57" s="31"/>
      <c r="G57" s="31"/>
      <c r="H57" s="31"/>
      <c r="I57" s="31"/>
    </row>
    <row r="58" spans="1:9" x14ac:dyDescent="0.25">
      <c r="A58" s="6" t="s">
        <v>16</v>
      </c>
      <c r="B58" s="46"/>
      <c r="C58" s="46"/>
      <c r="D58" s="29"/>
      <c r="E58" s="29"/>
      <c r="F58" s="83">
        <f>F53+F54+F55+F56</f>
        <v>0</v>
      </c>
      <c r="G58" s="83">
        <f t="shared" ref="G58:H58" si="9">G53+G54+G55+G56</f>
        <v>0</v>
      </c>
      <c r="H58" s="83">
        <f t="shared" si="9"/>
        <v>0</v>
      </c>
      <c r="I58" s="83">
        <f>SUM(I53:I56)</f>
        <v>0</v>
      </c>
    </row>
    <row r="59" spans="1:9" x14ac:dyDescent="0.25">
      <c r="A59" s="2" t="s">
        <v>58</v>
      </c>
      <c r="B59" s="38"/>
      <c r="C59" s="38"/>
      <c r="D59" s="3"/>
      <c r="E59" s="3"/>
      <c r="F59" s="30"/>
      <c r="G59" s="30"/>
      <c r="H59" s="30"/>
      <c r="I59" s="24"/>
    </row>
    <row r="60" spans="1:9" x14ac:dyDescent="0.25">
      <c r="A60" s="11" t="s">
        <v>62</v>
      </c>
      <c r="D60" s="21"/>
      <c r="E60" s="21"/>
      <c r="F60" s="84">
        <v>5000</v>
      </c>
      <c r="G60" s="84">
        <v>5000</v>
      </c>
      <c r="H60" s="84">
        <v>5000</v>
      </c>
      <c r="I60" s="62">
        <f>SUM(F60:H60)</f>
        <v>15000</v>
      </c>
    </row>
    <row r="61" spans="1:9" x14ac:dyDescent="0.25">
      <c r="A61" s="11" t="s">
        <v>12</v>
      </c>
      <c r="D61" s="21"/>
      <c r="E61" s="21"/>
      <c r="F61" s="84">
        <v>2000</v>
      </c>
      <c r="G61" s="84">
        <v>2000</v>
      </c>
      <c r="H61" s="84">
        <v>2000</v>
      </c>
      <c r="I61" s="62">
        <f>SUM(F61:H61)</f>
        <v>6000</v>
      </c>
    </row>
    <row r="62" spans="1:9" x14ac:dyDescent="0.25">
      <c r="A62" s="11" t="s">
        <v>46</v>
      </c>
      <c r="D62" s="21"/>
      <c r="E62" s="21"/>
      <c r="F62" s="84">
        <v>25000</v>
      </c>
      <c r="G62" s="84">
        <v>0</v>
      </c>
      <c r="H62" s="84">
        <v>0</v>
      </c>
      <c r="I62" s="62">
        <f>SUM(F62:H62)</f>
        <v>25000</v>
      </c>
    </row>
    <row r="63" spans="1:9" x14ac:dyDescent="0.25">
      <c r="D63" s="21"/>
      <c r="E63" s="21"/>
      <c r="F63" s="85"/>
      <c r="G63" s="85"/>
      <c r="H63" s="85"/>
      <c r="I63" s="62"/>
    </row>
    <row r="64" spans="1:9" x14ac:dyDescent="0.25">
      <c r="A64" s="6" t="s">
        <v>3</v>
      </c>
      <c r="B64" s="47"/>
      <c r="C64" s="47"/>
      <c r="D64" s="6"/>
      <c r="E64" s="6"/>
      <c r="F64" s="82">
        <f>SUM(F60:F62)</f>
        <v>32000</v>
      </c>
      <c r="G64" s="82">
        <f t="shared" ref="G64:H64" si="10">SUM(G60:G62)</f>
        <v>7000</v>
      </c>
      <c r="H64" s="82">
        <f t="shared" si="10"/>
        <v>7000</v>
      </c>
      <c r="I64" s="83">
        <f>SUM(I60:I62)</f>
        <v>46000</v>
      </c>
    </row>
    <row r="65" spans="1:9" x14ac:dyDescent="0.25">
      <c r="D65" s="21"/>
      <c r="E65" s="21"/>
      <c r="F65" s="23"/>
      <c r="G65" s="23"/>
      <c r="H65" s="23"/>
      <c r="I65" s="24"/>
    </row>
    <row r="66" spans="1:9" x14ac:dyDescent="0.25">
      <c r="A66" s="7" t="s">
        <v>63</v>
      </c>
      <c r="B66" s="44"/>
      <c r="C66" s="44"/>
      <c r="D66" s="6"/>
      <c r="E66" s="6"/>
      <c r="F66" s="83">
        <f>F45+F50+F58+F64</f>
        <v>196048.83125839999</v>
      </c>
      <c r="G66" s="83">
        <f t="shared" ref="G66:H66" si="11">G45+G50+G58+G64</f>
        <v>175257.43811332001</v>
      </c>
      <c r="H66" s="83">
        <f t="shared" si="11"/>
        <v>179547.23615671962</v>
      </c>
      <c r="I66" s="83">
        <f>F66+G66+H66</f>
        <v>550853.50552843965</v>
      </c>
    </row>
    <row r="67" spans="1:9" x14ac:dyDescent="0.25">
      <c r="A67" s="2"/>
      <c r="B67" s="38"/>
      <c r="C67" s="38"/>
      <c r="D67" s="3"/>
      <c r="E67" s="3"/>
      <c r="F67" s="62"/>
      <c r="G67" s="62"/>
      <c r="H67" s="62"/>
      <c r="I67" s="62"/>
    </row>
    <row r="68" spans="1:9" x14ac:dyDescent="0.25">
      <c r="A68" s="7" t="s">
        <v>59</v>
      </c>
      <c r="B68" s="44"/>
      <c r="C68" s="44"/>
      <c r="D68" s="6"/>
      <c r="E68" s="6"/>
      <c r="F68" s="83">
        <f>F45*0.47</f>
        <v>76397.950691447986</v>
      </c>
      <c r="G68" s="83">
        <f>G45*0.47</f>
        <v>78375.995913260398</v>
      </c>
      <c r="H68" s="83">
        <f>H45*0.47</f>
        <v>80392.200993658218</v>
      </c>
      <c r="I68" s="83">
        <f>F68+G68+H68</f>
        <v>235166.1475983666</v>
      </c>
    </row>
    <row r="69" spans="1:9" x14ac:dyDescent="0.25">
      <c r="D69" s="21"/>
      <c r="E69" s="21"/>
      <c r="F69" s="31"/>
      <c r="G69" s="31"/>
      <c r="H69" s="31"/>
      <c r="I69" s="62"/>
    </row>
    <row r="70" spans="1:9" x14ac:dyDescent="0.25">
      <c r="A70" s="8" t="s">
        <v>60</v>
      </c>
      <c r="B70" s="48"/>
      <c r="C70" s="48"/>
      <c r="D70" s="32"/>
      <c r="E70" s="32"/>
      <c r="F70" s="86">
        <f>SUM(F66+F68)</f>
        <v>272446.78194984799</v>
      </c>
      <c r="G70" s="86">
        <f>SUM(G66+G68)</f>
        <v>253633.43402658042</v>
      </c>
      <c r="H70" s="86">
        <f>SUM(H66+H68)</f>
        <v>259939.43715037784</v>
      </c>
      <c r="I70" s="86">
        <f>F70+G70+H70</f>
        <v>786019.65312680625</v>
      </c>
    </row>
    <row r="71" spans="1:9" x14ac:dyDescent="0.25">
      <c r="D71" s="21"/>
      <c r="E71" s="21"/>
      <c r="F71" s="21"/>
      <c r="G71" s="21"/>
      <c r="H71" s="21"/>
      <c r="I71" s="21"/>
    </row>
  </sheetData>
  <mergeCells count="1">
    <mergeCell ref="U15:AA15"/>
  </mergeCells>
  <pageMargins left="0.7" right="0.7" top="0.75" bottom="0.75" header="0.3" footer="0.3"/>
  <pageSetup scale="5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969bbe-38b3-487a-8d29-50a523f01e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0A678A123F74D945C2427713CD348" ma:contentTypeVersion="16" ma:contentTypeDescription="Create a new document." ma:contentTypeScope="" ma:versionID="05013e0633e02212e3dded2b6facaf31">
  <xsd:schema xmlns:xsd="http://www.w3.org/2001/XMLSchema" xmlns:xs="http://www.w3.org/2001/XMLSchema" xmlns:p="http://schemas.microsoft.com/office/2006/metadata/properties" xmlns:ns3="7928a9f6-cd05-47c1-b5bf-1897f89d1111" xmlns:ns4="82969bbe-38b3-487a-8d29-50a523f01ee2" targetNamespace="http://schemas.microsoft.com/office/2006/metadata/properties" ma:root="true" ma:fieldsID="e801c7ebf193c244aa59244d1559c94a" ns3:_="" ns4:_="">
    <xsd:import namespace="7928a9f6-cd05-47c1-b5bf-1897f89d1111"/>
    <xsd:import namespace="82969bbe-38b3-487a-8d29-50a523f01ee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8a9f6-cd05-47c1-b5bf-1897f89d1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69bbe-38b3-487a-8d29-50a523f01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FBD5C-A7BA-4316-A0E6-EB6952A36A26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82969bbe-38b3-487a-8d29-50a523f01ee2"/>
    <ds:schemaRef ds:uri="7928a9f6-cd05-47c1-b5bf-1897f89d111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4FC179-1038-4C80-9130-5503FBEDD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8a9f6-cd05-47c1-b5bf-1897f89d1111"/>
    <ds:schemaRef ds:uri="82969bbe-38b3-487a-8d29-50a523f01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E2260-AC8A-4000-8AA2-6A5C1AB8E9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Leritz</dc:creator>
  <cp:lastModifiedBy>Ram Krishna Gupta</cp:lastModifiedBy>
  <cp:lastPrinted>2024-12-20T13:20:03Z</cp:lastPrinted>
  <dcterms:created xsi:type="dcterms:W3CDTF">2020-08-14T14:27:15Z</dcterms:created>
  <dcterms:modified xsi:type="dcterms:W3CDTF">2025-01-09T16:57:13Z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0x01010060F0A678A123F74D945C2427713CD348</vt:lpwstr>
  </property>
</Properties>
</file>